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15" yWindow="65401" windowWidth="11850" windowHeight="13545" activeTab="0"/>
  </bookViews>
  <sheets>
    <sheet name="Guide" sheetId="1" r:id="rId1"/>
  </sheets>
  <definedNames/>
  <calcPr fullCalcOnLoad="1"/>
</workbook>
</file>

<file path=xl/sharedStrings.xml><?xml version="1.0" encoding="utf-8"?>
<sst xmlns="http://schemas.openxmlformats.org/spreadsheetml/2006/main" count="75" uniqueCount="73">
  <si>
    <t>Kvalité =</t>
  </si>
  <si>
    <t>Halten etanol/vatten enligt hydrometer =</t>
  </si>
  <si>
    <t>går det inte att bestämma vattenhalten i bränslet via ett absortionsprov.</t>
  </si>
  <si>
    <t>MTBE</t>
  </si>
  <si>
    <t>Etanol</t>
  </si>
  <si>
    <t>Vatten</t>
  </si>
  <si>
    <t>Viktprocent</t>
  </si>
  <si>
    <t>Ange eventuell vattenförekomst =</t>
  </si>
  <si>
    <t>ml</t>
  </si>
  <si>
    <t xml:space="preserve"> Fördelning &gt;</t>
  </si>
  <si>
    <t>Guide för att bestämma alkoholhalten i E85</t>
  </si>
  <si>
    <t>Genom en alkoholhydrometer kan man fastställa alkoholhalten i dekanterad E85.</t>
  </si>
  <si>
    <t>Konstanter:</t>
  </si>
  <si>
    <t>Detta eftersom tillsatsen ändrar bränslets absortionsegenskaper.</t>
  </si>
  <si>
    <t>Justering för MTBE =</t>
  </si>
  <si>
    <t>vol/vikt</t>
  </si>
  <si>
    <t>volym eller vikt av vatten =</t>
  </si>
  <si>
    <t>Tralles - volymprocent (efter separation av 100 ml E85 plus 50 ml vatten)</t>
  </si>
  <si>
    <t>Bränslemängd =</t>
  </si>
  <si>
    <t>Vattenmängd =</t>
  </si>
  <si>
    <t>Viktprocent enligt föreskriven metod: % = 2.1+1.94x(ml bensinvolym)</t>
  </si>
  <si>
    <t>Är den högre kan bränslet innehålla ett överskott av lätta tillsatser såsom MTBE (metyltertiärbutyleter). Andra etrar såsom:</t>
  </si>
  <si>
    <t>ETBE, TAME, THEME, TAEE, DIPE (di-isopropyleter) är oktanhöjande oxygenater/syregivare som likt alkoholer minskar skadliga utsläpp.</t>
  </si>
  <si>
    <t>Oxygenat</t>
  </si>
  <si>
    <t>% (vikt)</t>
  </si>
  <si>
    <t>% (volym)</t>
  </si>
  <si>
    <t>I etanolkomponenten - procent</t>
  </si>
  <si>
    <t>MTBE, ETBE, TAME eller DIPE</t>
  </si>
  <si>
    <t>Enligt hydrometer är ingående komponenter i etanoldelen:</t>
  </si>
  <si>
    <t>vol</t>
  </si>
  <si>
    <t>Formulas and calculations:</t>
  </si>
  <si>
    <t>ml extra water</t>
  </si>
  <si>
    <t>adjusted hydrometer percent value (volume)</t>
  </si>
  <si>
    <t>H%(B9) - Const(B20) =</t>
  </si>
  <si>
    <t>calculated medium density according to hydrometer data</t>
  </si>
  <si>
    <t>weight percent of extra water</t>
  </si>
  <si>
    <t>calculated amount of water</t>
  </si>
  <si>
    <t>weight percent of calculated amount of water</t>
  </si>
  <si>
    <t>MTBE=0.74 ETBE=0.736 TAME=0.77 DIPE=0.725</t>
  </si>
  <si>
    <t>Procent MTBE i etanoldelen =</t>
  </si>
  <si>
    <t>density of selected oxygenate</t>
  </si>
  <si>
    <t>Eteroxygenat (vid överskott) =</t>
  </si>
  <si>
    <t>approximate amount of ether oxygenate from medium density</t>
  </si>
  <si>
    <t>weight percent of amount ether oxygenate</t>
  </si>
  <si>
    <t>Om det finns ett överskott av en etertillsats utöver gällande norm, så</t>
  </si>
  <si>
    <t>Ange bensinvolymen i ml =</t>
  </si>
  <si>
    <t>Kvalite</t>
  </si>
  <si>
    <t>Kalkylering av skiktprov enligt föreskriven metod:</t>
  </si>
  <si>
    <t>Fw(B23) x 0.783 x Q(B8) x 0.01 / 0.789 =</t>
  </si>
  <si>
    <t>Wx(B11) x 0.789 x Av(B31) / (1 - Wx(B11) + Wx(B11) x 0.789) =</t>
  </si>
  <si>
    <t>Origin nexus:</t>
  </si>
  <si>
    <t>Av(B31) - Wx(B32) =</t>
  </si>
  <si>
    <t>Wv(B24) + Wx(B32) =</t>
  </si>
  <si>
    <t>ml water plus ml extra water</t>
  </si>
  <si>
    <t>Hadj%(B35) x 0.01 x (Av(B33) + Wv(B34)) =</t>
  </si>
  <si>
    <t>(Wv(B24) - Wv(B24) x d(B37) + Av(B31) x 0.789 - Av(B31) x d(B37)) / (0.789 - d(B43)) =</t>
  </si>
  <si>
    <t>100 x Wx(B32) / (Av-x(B33) x 0.789 + Wx(B32)) =</t>
  </si>
  <si>
    <t>100 x Wc(B40) / ((Avh(B36) - Wc(B40)) x 0.789 + Wc(B40)) =</t>
  </si>
  <si>
    <t>Av-x(B33) x (100 - Hadj%(B35)) / Hadj%(B35) - Wv+x(B34) =</t>
  </si>
  <si>
    <t>(Avh(B36) x 0.789 + Wv(B34)) / (Avh(B36) + Wv(B34)) =</t>
  </si>
  <si>
    <t>100 x Ov(B38) x d(B43) / ((Av-x(B33) - Ov(B38)) x 0.789 + Ov(B38) x d(B43)) =</t>
  </si>
  <si>
    <t>ml alcohol</t>
  </si>
  <si>
    <t>ml alcohol minus ml extra water</t>
  </si>
  <si>
    <t>ml alcohol according to hydrometer</t>
  </si>
  <si>
    <t>(A31) Percent of alcohol = 100 x weight alcohol / weight E85</t>
  </si>
  <si>
    <t>(A32a) Volume extra water in alcohol = volume alcohol x percent extra water x 0.01</t>
  </si>
  <si>
    <t>(A32b) Percent extra water = 100 x volume extra water / ( volume extra water + density ethanol x (volume alcohol - volume extra water) )</t>
  </si>
  <si>
    <t>(A35) True volume percent of alcohol = hydrometer volume percent of alcohol - adj percent factor of MTBE</t>
  </si>
  <si>
    <t>(A36) Volume alcohol = volume water and alcohol x adj hydrometer percent alcohol x 0.01</t>
  </si>
  <si>
    <t>(A37) Medium density = ( weight of alcohol + weight of water ) / ( adj hydrometer volume of alcohol + volume of water )</t>
  </si>
  <si>
    <t>(A38) Medium density = ( volwater + dens alcohol x ( volalcohol - voletherox ) + voletherox x dens etherox ) / ( volwater + ( volalcohol - voletherox ) + voletherox )</t>
  </si>
  <si>
    <t>Är alkoholhalten mindre än normalt innehåller bränslet förmodligen vatten.</t>
  </si>
  <si>
    <t>Verklig kvalité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</si>
</sst>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0.000"/>
    <numFmt numFmtId="166" formatCode="0.0000"/>
  </numFmts>
  <fonts count="2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Times New Roman"/>
      <family val="1"/>
    </font>
    <font>
      <i/>
      <sz val="11"/>
      <name val="Arial"/>
      <family val="2"/>
    </font>
    <font>
      <sz val="11"/>
      <name val="Arial"/>
      <family val="2"/>
    </font>
    <font>
      <b/>
      <i/>
      <sz val="10"/>
      <name val="Times New Roman"/>
      <family val="1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color indexed="56"/>
      <name val="Arial"/>
      <family val="2"/>
    </font>
    <font>
      <b/>
      <sz val="11"/>
      <name val="Courier New"/>
      <family val="3"/>
    </font>
    <font>
      <b/>
      <sz val="12"/>
      <name val="Courier New"/>
      <family val="3"/>
    </font>
    <font>
      <b/>
      <i/>
      <sz val="10"/>
      <name val="Courier New"/>
      <family val="3"/>
    </font>
    <font>
      <sz val="12"/>
      <name val="Times New Roman"/>
      <family val="1"/>
    </font>
    <font>
      <sz val="14"/>
      <name val="Arial"/>
      <family val="0"/>
    </font>
    <font>
      <i/>
      <sz val="11"/>
      <name val="Times New Roman"/>
      <family val="1"/>
    </font>
    <font>
      <b/>
      <i/>
      <sz val="11"/>
      <name val="Courier New"/>
      <family val="3"/>
    </font>
    <font>
      <sz val="12"/>
      <color indexed="62"/>
      <name val="Times New Roman"/>
      <family val="1"/>
    </font>
    <font>
      <sz val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0" fontId="5" fillId="2" borderId="1" xfId="0" applyFont="1" applyFill="1" applyBorder="1" applyAlignment="1">
      <alignment horizontal="center"/>
    </xf>
    <xf numFmtId="0" fontId="11" fillId="0" borderId="0" xfId="0" applyFont="1" applyAlignment="1">
      <alignment horizontal="right"/>
    </xf>
    <xf numFmtId="0" fontId="12" fillId="0" borderId="0" xfId="0" applyFont="1" applyAlignment="1">
      <alignment/>
    </xf>
    <xf numFmtId="0" fontId="4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4" fillId="0" borderId="0" xfId="0" applyFont="1" applyBorder="1" applyAlignment="1">
      <alignment horizontal="center"/>
    </xf>
    <xf numFmtId="2" fontId="14" fillId="0" borderId="0" xfId="0" applyNumberFormat="1" applyFont="1" applyAlignment="1">
      <alignment horizontal="center"/>
    </xf>
    <xf numFmtId="165" fontId="14" fillId="0" borderId="0" xfId="0" applyNumberFormat="1" applyFont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0" fillId="0" borderId="0" xfId="0" applyFont="1" applyAlignment="1">
      <alignment/>
    </xf>
    <xf numFmtId="2" fontId="18" fillId="0" borderId="1" xfId="0" applyNumberFormat="1" applyFont="1" applyBorder="1" applyAlignment="1">
      <alignment horizontal="center"/>
    </xf>
    <xf numFmtId="165" fontId="18" fillId="0" borderId="1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166" fontId="14" fillId="0" borderId="0" xfId="0" applyNumberFormat="1" applyFont="1" applyAlignment="1">
      <alignment horizontal="center"/>
    </xf>
    <xf numFmtId="2" fontId="7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165" fontId="14" fillId="0" borderId="0" xfId="0" applyNumberFormat="1" applyFont="1" applyBorder="1" applyAlignment="1">
      <alignment horizontal="center"/>
    </xf>
    <xf numFmtId="0" fontId="3" fillId="3" borderId="2" xfId="0" applyFont="1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2" fillId="3" borderId="6" xfId="0" applyFont="1" applyFill="1" applyBorder="1" applyAlignment="1">
      <alignment horizontal="right"/>
    </xf>
    <xf numFmtId="0" fontId="4" fillId="3" borderId="7" xfId="0" applyFont="1" applyFill="1" applyBorder="1" applyAlignment="1">
      <alignment/>
    </xf>
    <xf numFmtId="164" fontId="7" fillId="0" borderId="1" xfId="0" applyNumberFormat="1" applyFont="1" applyFill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workbookViewId="0" topLeftCell="A1">
      <selection activeCell="B8" sqref="B8"/>
    </sheetView>
  </sheetViews>
  <sheetFormatPr defaultColWidth="9.140625" defaultRowHeight="12.75"/>
  <cols>
    <col min="1" max="1" width="63.00390625" style="0" customWidth="1"/>
    <col min="2" max="9" width="12.57421875" style="0" customWidth="1"/>
  </cols>
  <sheetData>
    <row r="1" ht="21.75" customHeight="1">
      <c r="A1" s="7" t="s">
        <v>10</v>
      </c>
    </row>
    <row r="2" ht="9.75" customHeight="1"/>
    <row r="3" spans="1:10" ht="21" customHeight="1">
      <c r="A3" s="1" t="s">
        <v>11</v>
      </c>
      <c r="E3" s="30" t="s">
        <v>47</v>
      </c>
      <c r="F3" s="31"/>
      <c r="G3" s="31"/>
      <c r="H3" s="31"/>
      <c r="I3" s="31"/>
      <c r="J3" s="32"/>
    </row>
    <row r="4" spans="1:10" ht="21" customHeight="1">
      <c r="A4" s="1" t="s">
        <v>71</v>
      </c>
      <c r="E4" s="33"/>
      <c r="F4" s="34"/>
      <c r="G4" s="35" t="s">
        <v>45</v>
      </c>
      <c r="H4" s="16">
        <v>6.67</v>
      </c>
      <c r="I4" s="37">
        <f>100-(2.1+1.94*H4)</f>
        <v>84.9602</v>
      </c>
      <c r="J4" s="36" t="s">
        <v>46</v>
      </c>
    </row>
    <row r="5" ht="21" customHeight="1">
      <c r="A5" s="1" t="s">
        <v>21</v>
      </c>
    </row>
    <row r="6" ht="21" customHeight="1">
      <c r="A6" s="1" t="s">
        <v>22</v>
      </c>
    </row>
    <row r="7" spans="1:9" ht="21" customHeight="1">
      <c r="A7" s="2"/>
      <c r="I7" s="5" t="s">
        <v>72</v>
      </c>
    </row>
    <row r="8" spans="1:9" ht="21" customHeight="1">
      <c r="A8" s="3" t="s">
        <v>0</v>
      </c>
      <c r="B8" s="16">
        <v>85</v>
      </c>
      <c r="C8" s="5" t="s">
        <v>20</v>
      </c>
      <c r="I8" s="18">
        <f>B8-B21</f>
        <v>82</v>
      </c>
    </row>
    <row r="9" spans="1:3" ht="21" customHeight="1">
      <c r="A9" s="3" t="s">
        <v>1</v>
      </c>
      <c r="B9" s="16">
        <v>66.3</v>
      </c>
      <c r="C9" s="5" t="s">
        <v>17</v>
      </c>
    </row>
    <row r="11" spans="1:10" ht="21" customHeight="1">
      <c r="A11" s="3" t="s">
        <v>7</v>
      </c>
      <c r="B11" s="16">
        <v>0</v>
      </c>
      <c r="C11" s="5" t="s">
        <v>26</v>
      </c>
      <c r="H11" s="14"/>
      <c r="I11" s="14"/>
      <c r="J11" s="19"/>
    </row>
    <row r="12" spans="1:9" ht="16.5" customHeight="1">
      <c r="A12" s="3" t="s">
        <v>16</v>
      </c>
      <c r="B12" s="8" t="s">
        <v>29</v>
      </c>
      <c r="C12" s="5" t="s">
        <v>15</v>
      </c>
      <c r="D12" s="17"/>
      <c r="E12" s="17"/>
      <c r="F12" s="17"/>
      <c r="G12" s="25"/>
      <c r="H12" s="17"/>
      <c r="I12" s="22"/>
    </row>
    <row r="13" spans="1:9" ht="15.75" customHeight="1">
      <c r="A13" s="4"/>
      <c r="B13" s="14"/>
      <c r="D13" s="22"/>
      <c r="E13" s="26"/>
      <c r="F13" s="22"/>
      <c r="G13" s="22"/>
      <c r="H13" s="22"/>
      <c r="I13" s="22"/>
    </row>
    <row r="14" spans="1:9" ht="21" customHeight="1">
      <c r="A14" s="10" t="s">
        <v>28</v>
      </c>
      <c r="B14" s="4"/>
      <c r="C14" s="6"/>
      <c r="D14" s="22"/>
      <c r="E14" s="22"/>
      <c r="F14" s="22"/>
      <c r="G14" s="22"/>
      <c r="H14" s="17"/>
      <c r="I14" s="22"/>
    </row>
    <row r="15" spans="2:9" ht="21" customHeight="1">
      <c r="B15" s="11" t="s">
        <v>4</v>
      </c>
      <c r="C15" s="11" t="s">
        <v>3</v>
      </c>
      <c r="D15" s="11" t="s">
        <v>23</v>
      </c>
      <c r="E15" s="11" t="s">
        <v>5</v>
      </c>
      <c r="F15" s="13"/>
      <c r="G15" s="22"/>
      <c r="H15" s="22"/>
      <c r="I15" s="22"/>
    </row>
    <row r="16" spans="1:9" ht="21" customHeight="1">
      <c r="A16" s="12" t="s">
        <v>9</v>
      </c>
      <c r="B16" s="18">
        <f>100-C16-D16-E16</f>
        <v>96.96355575542287</v>
      </c>
      <c r="C16" s="18">
        <f>B21</f>
        <v>3</v>
      </c>
      <c r="D16" s="18">
        <f>IF(B38&gt;0,B42,0)</f>
        <v>0.036444244577121046</v>
      </c>
      <c r="E16" s="18">
        <f>IF(B41&gt;B39,B41,B39)</f>
        <v>0</v>
      </c>
      <c r="F16" s="5" t="s">
        <v>6</v>
      </c>
      <c r="G16" s="5"/>
      <c r="H16" s="22"/>
      <c r="I16" s="17"/>
    </row>
    <row r="17" spans="1:9" ht="21" customHeight="1">
      <c r="A17" s="10"/>
      <c r="B17" s="27"/>
      <c r="C17" s="5"/>
      <c r="D17" s="22"/>
      <c r="E17" s="22"/>
      <c r="F17" s="19"/>
      <c r="G17" s="22"/>
      <c r="H17" s="22"/>
      <c r="I17" s="22"/>
    </row>
    <row r="18" spans="1:9" ht="21" customHeight="1">
      <c r="A18" s="10"/>
      <c r="B18" s="27"/>
      <c r="C18" s="5"/>
      <c r="D18" s="22"/>
      <c r="E18" s="22"/>
      <c r="F18" s="19"/>
      <c r="G18" s="14"/>
      <c r="H18" s="22"/>
      <c r="I18" s="22"/>
    </row>
    <row r="19" spans="1:9" ht="21" customHeight="1">
      <c r="A19" s="10" t="s">
        <v>12</v>
      </c>
      <c r="B19" s="27"/>
      <c r="C19" s="5"/>
      <c r="D19" s="22"/>
      <c r="E19" s="22"/>
      <c r="F19" s="19"/>
      <c r="G19" s="22"/>
      <c r="H19" s="22"/>
      <c r="I19" s="22"/>
    </row>
    <row r="20" spans="1:9" ht="16.5" customHeight="1">
      <c r="A20" s="9" t="s">
        <v>14</v>
      </c>
      <c r="B20" s="8">
        <v>3.5</v>
      </c>
      <c r="C20" s="5" t="s">
        <v>25</v>
      </c>
      <c r="F20" s="15"/>
      <c r="G20" s="17"/>
      <c r="H20" s="22"/>
      <c r="I20" s="22"/>
    </row>
    <row r="21" spans="1:9" ht="16.5" customHeight="1">
      <c r="A21" s="9" t="s">
        <v>39</v>
      </c>
      <c r="B21" s="8">
        <v>3</v>
      </c>
      <c r="C21" s="5" t="s">
        <v>24</v>
      </c>
      <c r="F21" s="29"/>
      <c r="G21" s="28"/>
      <c r="H21" s="22"/>
      <c r="I21" s="22"/>
    </row>
    <row r="22" spans="1:9" ht="16.5" customHeight="1">
      <c r="A22" s="9" t="s">
        <v>41</v>
      </c>
      <c r="B22" s="8" t="s">
        <v>3</v>
      </c>
      <c r="C22" s="5" t="s">
        <v>27</v>
      </c>
      <c r="F22" s="22"/>
      <c r="G22" s="19"/>
      <c r="H22" s="22"/>
      <c r="I22" s="22"/>
    </row>
    <row r="23" spans="1:9" ht="16.5" customHeight="1">
      <c r="A23" s="9" t="s">
        <v>18</v>
      </c>
      <c r="B23" s="8">
        <v>100</v>
      </c>
      <c r="C23" s="5" t="s">
        <v>8</v>
      </c>
      <c r="F23" s="15"/>
      <c r="G23" s="17"/>
      <c r="H23" s="22"/>
      <c r="I23" s="22"/>
    </row>
    <row r="24" spans="1:9" ht="16.5" customHeight="1">
      <c r="A24" s="9" t="s">
        <v>19</v>
      </c>
      <c r="B24" s="8">
        <v>50</v>
      </c>
      <c r="C24" s="5" t="s">
        <v>8</v>
      </c>
      <c r="F24" s="15"/>
      <c r="G24" s="17"/>
      <c r="H24" s="22"/>
      <c r="I24" s="22"/>
    </row>
    <row r="25" spans="6:9" ht="12.75">
      <c r="F25" s="22"/>
      <c r="G25" s="22"/>
      <c r="H25" s="22"/>
      <c r="I25" s="22"/>
    </row>
    <row r="26" spans="1:8" ht="21" customHeight="1">
      <c r="A26" s="1" t="s">
        <v>44</v>
      </c>
      <c r="F26" s="22"/>
      <c r="G26" s="22"/>
      <c r="H26" s="22"/>
    </row>
    <row r="27" spans="1:8" ht="21" customHeight="1">
      <c r="A27" s="1" t="s">
        <v>2</v>
      </c>
      <c r="F27" s="22"/>
      <c r="G27" s="22"/>
      <c r="H27" s="22"/>
    </row>
    <row r="28" spans="1:8" ht="21" customHeight="1">
      <c r="A28" s="1" t="s">
        <v>13</v>
      </c>
      <c r="F28" s="22"/>
      <c r="G28" s="22"/>
      <c r="H28" s="22"/>
    </row>
    <row r="30" spans="1:12" ht="16.5" customHeight="1">
      <c r="A30" s="20" t="s">
        <v>30</v>
      </c>
      <c r="B30" s="14"/>
      <c r="C30" s="19"/>
      <c r="D30" s="22"/>
      <c r="E30" s="22"/>
      <c r="F30" s="15"/>
      <c r="G30" s="17"/>
      <c r="H30" s="22"/>
      <c r="I30" s="22"/>
      <c r="J30" s="22"/>
      <c r="K30" s="22"/>
      <c r="L30" s="22"/>
    </row>
    <row r="31" spans="1:12" ht="16.5" customHeight="1">
      <c r="A31" s="21" t="s">
        <v>48</v>
      </c>
      <c r="B31" s="23">
        <f>B23*0.783*B8*0.01/0.789</f>
        <v>84.35361216730038</v>
      </c>
      <c r="C31" s="19" t="s">
        <v>61</v>
      </c>
      <c r="D31" s="22"/>
      <c r="E31" s="22"/>
      <c r="F31" s="15"/>
      <c r="G31" s="17"/>
      <c r="H31" s="22"/>
      <c r="I31" s="22"/>
      <c r="J31" s="22"/>
      <c r="K31" s="22"/>
      <c r="L31" s="22"/>
    </row>
    <row r="32" spans="1:12" ht="16.5" customHeight="1">
      <c r="A32" s="21" t="s">
        <v>49</v>
      </c>
      <c r="B32" s="23">
        <f>IF(OR(B12="vol",B12="volym"),B31*B11*0.01,B11*0.01*0.789*B31/(1-B11*0.01+B11*0.01*0.789))</f>
        <v>0</v>
      </c>
      <c r="C32" s="19" t="s">
        <v>31</v>
      </c>
      <c r="D32" s="22"/>
      <c r="E32" s="22"/>
      <c r="F32" s="15"/>
      <c r="G32" s="17"/>
      <c r="H32" s="22"/>
      <c r="I32" s="22"/>
      <c r="J32" s="22"/>
      <c r="K32" s="22"/>
      <c r="L32" s="22"/>
    </row>
    <row r="33" spans="1:12" ht="16.5" customHeight="1">
      <c r="A33" s="21" t="s">
        <v>51</v>
      </c>
      <c r="B33" s="23">
        <f>B31-B32</f>
        <v>84.35361216730038</v>
      </c>
      <c r="C33" s="19" t="s">
        <v>62</v>
      </c>
      <c r="D33" s="22"/>
      <c r="E33" s="22"/>
      <c r="F33" s="15"/>
      <c r="G33" s="17"/>
      <c r="H33" s="22"/>
      <c r="I33" s="22"/>
      <c r="J33" s="22"/>
      <c r="K33" s="22"/>
      <c r="L33" s="22"/>
    </row>
    <row r="34" spans="1:12" ht="16.5" customHeight="1">
      <c r="A34" s="21" t="s">
        <v>52</v>
      </c>
      <c r="B34" s="23">
        <f>B24+B32</f>
        <v>50</v>
      </c>
      <c r="C34" s="19" t="s">
        <v>53</v>
      </c>
      <c r="D34" s="22"/>
      <c r="E34" s="22"/>
      <c r="F34" s="15"/>
      <c r="G34" s="17"/>
      <c r="H34" s="22"/>
      <c r="I34" s="22"/>
      <c r="J34" s="22"/>
      <c r="K34" s="22"/>
      <c r="L34" s="22"/>
    </row>
    <row r="35" spans="1:12" ht="16.5" customHeight="1">
      <c r="A35" s="21" t="s">
        <v>33</v>
      </c>
      <c r="B35" s="23">
        <f>B9-B20</f>
        <v>62.8</v>
      </c>
      <c r="C35" s="19" t="s">
        <v>32</v>
      </c>
      <c r="D35" s="22"/>
      <c r="E35" s="22"/>
      <c r="F35" s="15"/>
      <c r="G35" s="17"/>
      <c r="H35" s="22"/>
      <c r="I35" s="22"/>
      <c r="J35" s="22"/>
      <c r="K35" s="22"/>
      <c r="L35" s="22"/>
    </row>
    <row r="36" spans="1:12" ht="16.5" customHeight="1">
      <c r="A36" s="21" t="s">
        <v>54</v>
      </c>
      <c r="B36" s="23">
        <f>B35*0.01*(B33+B34)</f>
        <v>84.37406844106464</v>
      </c>
      <c r="C36" s="19" t="s">
        <v>63</v>
      </c>
      <c r="D36" s="22"/>
      <c r="E36" s="22"/>
      <c r="F36" s="15"/>
      <c r="G36" s="17"/>
      <c r="H36" s="22"/>
      <c r="I36" s="22"/>
      <c r="J36" s="22"/>
      <c r="K36" s="22"/>
      <c r="L36" s="22"/>
    </row>
    <row r="37" spans="1:12" ht="16.5" customHeight="1">
      <c r="A37" s="21" t="s">
        <v>59</v>
      </c>
      <c r="B37" s="24">
        <f>(B36*0.789+B34)/(B36+B34)</f>
        <v>0.8675121721950924</v>
      </c>
      <c r="C37" s="19" t="s">
        <v>34</v>
      </c>
      <c r="D37" s="22"/>
      <c r="E37" s="22"/>
      <c r="F37" s="15"/>
      <c r="G37" s="17"/>
      <c r="H37" s="22"/>
      <c r="I37" s="22"/>
      <c r="J37" s="22"/>
      <c r="K37" s="22"/>
      <c r="L37" s="22"/>
    </row>
    <row r="38" spans="1:12" ht="16.5" customHeight="1">
      <c r="A38" s="21" t="s">
        <v>55</v>
      </c>
      <c r="B38" s="23">
        <f>(B24-B24*B37+B31*0.789-B31*B37)/(0.789-B43)</f>
        <v>0.03277686710743764</v>
      </c>
      <c r="C38" s="19" t="s">
        <v>42</v>
      </c>
      <c r="D38" s="22"/>
      <c r="E38" s="22"/>
      <c r="F38" s="15"/>
      <c r="G38" s="17"/>
      <c r="H38" s="22"/>
      <c r="I38" s="22"/>
      <c r="J38" s="22"/>
      <c r="K38" s="22"/>
      <c r="L38" s="22"/>
    </row>
    <row r="39" spans="1:12" ht="16.5" customHeight="1">
      <c r="A39" s="21" t="s">
        <v>56</v>
      </c>
      <c r="B39" s="23">
        <f>100*B32/(B33*0.789+B32)</f>
        <v>0</v>
      </c>
      <c r="C39" s="19" t="s">
        <v>35</v>
      </c>
      <c r="D39" s="22"/>
      <c r="E39" s="22"/>
      <c r="F39" s="15"/>
      <c r="G39" s="17"/>
      <c r="H39" s="22"/>
      <c r="I39" s="22"/>
      <c r="J39" s="22"/>
      <c r="K39" s="22"/>
      <c r="L39" s="22"/>
    </row>
    <row r="40" spans="1:12" ht="16.5" customHeight="1">
      <c r="A40" s="21" t="s">
        <v>58</v>
      </c>
      <c r="B40" s="23">
        <f>B33*(100-B35)/B35-B34</f>
        <v>-0.03257368433798291</v>
      </c>
      <c r="C40" s="19" t="s">
        <v>36</v>
      </c>
      <c r="D40" s="22"/>
      <c r="E40" s="22"/>
      <c r="F40" s="15"/>
      <c r="G40" s="17"/>
      <c r="H40" s="22"/>
      <c r="I40" s="22"/>
      <c r="J40" s="22"/>
      <c r="K40" s="22"/>
      <c r="L40" s="22"/>
    </row>
    <row r="41" spans="1:12" ht="16.5" customHeight="1">
      <c r="A41" s="21" t="s">
        <v>57</v>
      </c>
      <c r="B41" s="23">
        <f>100*B40/((B36-B40)*0.789+B40)</f>
        <v>-0.04893569151925934</v>
      </c>
      <c r="C41" s="19" t="s">
        <v>37</v>
      </c>
      <c r="D41" s="22"/>
      <c r="E41" s="22"/>
      <c r="F41" s="15"/>
      <c r="G41" s="17"/>
      <c r="H41" s="22"/>
      <c r="I41" s="22"/>
      <c r="J41" s="22"/>
      <c r="K41" s="22"/>
      <c r="L41" s="22"/>
    </row>
    <row r="42" spans="1:12" ht="16.5" customHeight="1">
      <c r="A42" s="21" t="s">
        <v>60</v>
      </c>
      <c r="B42" s="23">
        <f>100*B38*B43/((B33-B38)*0.789+B38*B43)</f>
        <v>0.036444244577121046</v>
      </c>
      <c r="C42" s="19" t="s">
        <v>43</v>
      </c>
      <c r="D42" s="22"/>
      <c r="E42" s="22"/>
      <c r="F42" s="15"/>
      <c r="G42" s="17"/>
      <c r="H42" s="22"/>
      <c r="I42" s="22"/>
      <c r="J42" s="22"/>
      <c r="K42" s="22"/>
      <c r="L42" s="22"/>
    </row>
    <row r="43" spans="1:12" ht="16.5" customHeight="1">
      <c r="A43" s="21" t="s">
        <v>38</v>
      </c>
      <c r="B43" s="24">
        <f>IF(B22="ETBE",0.736,IF(B22="TAME",0.77,IF(B22="DIPE",0.725,0.74)))</f>
        <v>0.74</v>
      </c>
      <c r="C43" s="19" t="s">
        <v>40</v>
      </c>
      <c r="D43" s="22"/>
      <c r="E43" s="22"/>
      <c r="F43" s="15"/>
      <c r="G43" s="17"/>
      <c r="H43" s="22"/>
      <c r="I43" s="22"/>
      <c r="J43" s="22"/>
      <c r="K43" s="22"/>
      <c r="L43" s="22"/>
    </row>
    <row r="45" ht="15.75">
      <c r="A45" s="20" t="s">
        <v>50</v>
      </c>
    </row>
    <row r="46" ht="12.75">
      <c r="A46" s="21" t="s">
        <v>64</v>
      </c>
    </row>
    <row r="47" ht="12.75">
      <c r="A47" s="21" t="s">
        <v>65</v>
      </c>
    </row>
    <row r="48" ht="12.75">
      <c r="A48" s="21" t="s">
        <v>66</v>
      </c>
    </row>
    <row r="49" ht="12.75">
      <c r="A49" s="21" t="s">
        <v>67</v>
      </c>
    </row>
    <row r="50" ht="12.75">
      <c r="A50" s="21" t="s">
        <v>68</v>
      </c>
    </row>
    <row r="51" ht="12.75">
      <c r="A51" s="21" t="s">
        <v>69</v>
      </c>
    </row>
    <row r="52" ht="12.75">
      <c r="A52" s="21" t="s">
        <v>70</v>
      </c>
    </row>
  </sheetData>
  <dataValidations count="1">
    <dataValidation allowBlank="1" showInputMessage="1" showErrorMessage="1" promptTitle="UTDATAOMRÅDE!" prompt="Skriv inte in någon data här - det kan leda till ett beräkningshaveri." sqref="B16:C16 E16 B31:B43"/>
  </dataValidation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Björn Lindqvist</dc:creator>
  <cp:keywords/>
  <dc:description/>
  <cp:lastModifiedBy>Björn Lindqvist</cp:lastModifiedBy>
  <dcterms:created xsi:type="dcterms:W3CDTF">2010-08-14T19:37:43Z</dcterms:created>
  <dcterms:modified xsi:type="dcterms:W3CDTF">2011-02-25T03:36:34Z</dcterms:modified>
  <cp:category/>
  <cp:version/>
  <cp:contentType/>
  <cp:contentStatus/>
</cp:coreProperties>
</file>